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6\data(共用)\総務課\自動販売機\R2\R3更新手続き\2_R2自販機設置募集\様式\"/>
    </mc:Choice>
  </mc:AlternateContent>
  <bookViews>
    <workbookView xWindow="0" yWindow="0" windowWidth="20460" windowHeight="7440" tabRatio="761"/>
  </bookViews>
  <sheets>
    <sheet name="質問回答書" sheetId="12" r:id="rId1"/>
    <sheet name="経費" sheetId="7" state="hidden" r:id="rId2"/>
    <sheet name="経費(変更)" sheetId="28" state="hidden" r:id="rId3"/>
  </sheets>
  <definedNames>
    <definedName name="_1枚目">#REF!</definedName>
    <definedName name="_2枚目">#REF!</definedName>
    <definedName name="_xlnm.Print_Area" localSheetId="0">質問回答書!$A$1:$S$24</definedName>
    <definedName name="ﾃﾞｰﾀ入力欄">#REF!</definedName>
    <definedName name="内訳中">#REF!</definedName>
    <definedName name="内訳中1">#REF!</definedName>
    <definedName name="内訳中2">#REF!</definedName>
    <definedName name="内訳中３">#REF!</definedName>
    <definedName name="内訳中４">#REF!</definedName>
    <definedName name="表紙">#REF!</definedName>
  </definedNames>
  <calcPr calcId="152511"/>
</workbook>
</file>

<file path=xl/calcChain.xml><?xml version="1.0" encoding="utf-8"?>
<calcChain xmlns="http://schemas.openxmlformats.org/spreadsheetml/2006/main">
  <c r="B5" i="7" l="1"/>
  <c r="D5" i="7"/>
  <c r="B6" i="7"/>
  <c r="D6" i="7"/>
  <c r="A19" i="7"/>
  <c r="B9" i="7"/>
  <c r="D4" i="7"/>
  <c r="F4" i="7"/>
  <c r="B4" i="7"/>
  <c r="F5" i="7"/>
  <c r="F6" i="7"/>
  <c r="H6" i="7"/>
  <c r="A20" i="7"/>
  <c r="H5" i="7"/>
  <c r="A21" i="7"/>
  <c r="D15" i="7" s="1"/>
  <c r="F16" i="7"/>
  <c r="F4" i="28"/>
  <c r="D4" i="28"/>
  <c r="A19" i="28"/>
  <c r="F10" i="28" s="1"/>
  <c r="F9" i="28"/>
  <c r="B4" i="28"/>
  <c r="B5" i="28"/>
  <c r="D5" i="28"/>
  <c r="F5" i="28"/>
  <c r="D6" i="28"/>
  <c r="B6" i="28"/>
  <c r="F6" i="28"/>
  <c r="H6" i="28"/>
  <c r="A20" i="28"/>
  <c r="D13" i="28"/>
  <c r="A21" i="28"/>
  <c r="D15" i="28" s="1"/>
  <c r="F15" i="28"/>
  <c r="H4" i="7"/>
  <c r="D9" i="7"/>
  <c r="F15" i="7"/>
  <c r="D9" i="28"/>
  <c r="D10" i="7"/>
  <c r="F10" i="7"/>
  <c r="F9" i="7"/>
  <c r="B12" i="28"/>
  <c r="D12" i="7"/>
  <c r="D12" i="28"/>
  <c r="B12" i="7"/>
  <c r="D13" i="7"/>
  <c r="F13" i="7"/>
  <c r="D16" i="28"/>
  <c r="D16" i="7"/>
  <c r="B16" i="7"/>
  <c r="B15" i="28"/>
  <c r="H5" i="28"/>
  <c r="B13" i="28"/>
  <c r="F13" i="28"/>
  <c r="B13" i="7"/>
  <c r="F12" i="7"/>
  <c r="F12" i="28"/>
  <c r="F16" i="28" l="1"/>
  <c r="B16" i="28"/>
  <c r="B9" i="28"/>
  <c r="H4" i="28"/>
  <c r="B15" i="7"/>
  <c r="D10" i="28"/>
</calcChain>
</file>

<file path=xl/sharedStrings.xml><?xml version="1.0" encoding="utf-8"?>
<sst xmlns="http://schemas.openxmlformats.org/spreadsheetml/2006/main" count="54" uniqueCount="48">
  <si>
    <t>建築主体工事</t>
    <rPh sb="0" eb="2">
      <t>ケンチク</t>
    </rPh>
    <rPh sb="2" eb="4">
      <t>シュタイ</t>
    </rPh>
    <rPh sb="4" eb="6">
      <t>コウジ</t>
    </rPh>
    <phoneticPr fontId="2"/>
  </si>
  <si>
    <t>電気設備工事</t>
    <rPh sb="0" eb="2">
      <t>デンキ</t>
    </rPh>
    <rPh sb="2" eb="6">
      <t>セツビコウジ</t>
    </rPh>
    <phoneticPr fontId="2"/>
  </si>
  <si>
    <t>共通仮設費率</t>
    <rPh sb="0" eb="2">
      <t>キョウツウ</t>
    </rPh>
    <rPh sb="2" eb="4">
      <t>カセツ</t>
    </rPh>
    <rPh sb="4" eb="6">
      <t>ヒリツ</t>
    </rPh>
    <phoneticPr fontId="2"/>
  </si>
  <si>
    <t>現場経費率</t>
    <rPh sb="0" eb="2">
      <t>ゲンバ</t>
    </rPh>
    <rPh sb="2" eb="5">
      <t>ケイヒリツ</t>
    </rPh>
    <phoneticPr fontId="2"/>
  </si>
  <si>
    <t>全体</t>
    <rPh sb="0" eb="2">
      <t>ゼンタイ</t>
    </rPh>
    <phoneticPr fontId="2"/>
  </si>
  <si>
    <t>機械設備工事</t>
    <rPh sb="0" eb="2">
      <t>キカイ</t>
    </rPh>
    <rPh sb="2" eb="6">
      <t>セツビコウジ</t>
    </rPh>
    <phoneticPr fontId="2"/>
  </si>
  <si>
    <t>昇降機設備工事</t>
    <rPh sb="0" eb="3">
      <t>ショウコウキ</t>
    </rPh>
    <rPh sb="3" eb="7">
      <t>セツビコウジ</t>
    </rPh>
    <phoneticPr fontId="2"/>
  </si>
  <si>
    <t>一般管理費等率</t>
    <rPh sb="0" eb="2">
      <t>イッパン</t>
    </rPh>
    <rPh sb="2" eb="5">
      <t>カンリヒ</t>
    </rPh>
    <rPh sb="5" eb="6">
      <t>トウ</t>
    </rPh>
    <rPh sb="6" eb="7">
      <t>リツ</t>
    </rPh>
    <phoneticPr fontId="2"/>
  </si>
  <si>
    <t>全体共通仮設費算出用直接工事費</t>
    <rPh sb="0" eb="2">
      <t>ゼンタイ</t>
    </rPh>
    <rPh sb="2" eb="4">
      <t>キョウツウ</t>
    </rPh>
    <rPh sb="4" eb="7">
      <t>カセツヒ</t>
    </rPh>
    <rPh sb="7" eb="9">
      <t>サンシュツ</t>
    </rPh>
    <rPh sb="9" eb="10">
      <t>ヨウ</t>
    </rPh>
    <rPh sb="10" eb="12">
      <t>チョクセツ</t>
    </rPh>
    <rPh sb="12" eb="15">
      <t>コウジヒ</t>
    </rPh>
    <phoneticPr fontId="2"/>
  </si>
  <si>
    <t>全体現場管理費算出用純工事費</t>
    <rPh sb="0" eb="2">
      <t>ゼンタイ</t>
    </rPh>
    <rPh sb="2" eb="4">
      <t>ゲンバ</t>
    </rPh>
    <rPh sb="4" eb="7">
      <t>カンリヒ</t>
    </rPh>
    <rPh sb="7" eb="9">
      <t>サンシュツ</t>
    </rPh>
    <rPh sb="9" eb="10">
      <t>ヨウ</t>
    </rPh>
    <rPh sb="10" eb="14">
      <t>ジュンコウジヒ</t>
    </rPh>
    <phoneticPr fontId="2"/>
  </si>
  <si>
    <t>全体一般管理費算出用工事原価</t>
    <rPh sb="0" eb="2">
      <t>ゼンタイ</t>
    </rPh>
    <rPh sb="2" eb="4">
      <t>イッパン</t>
    </rPh>
    <rPh sb="4" eb="7">
      <t>カンリヒ</t>
    </rPh>
    <rPh sb="7" eb="9">
      <t>サンシュツ</t>
    </rPh>
    <rPh sb="9" eb="10">
      <t>ヨウ</t>
    </rPh>
    <rPh sb="10" eb="14">
      <t>コウジゲンカ</t>
    </rPh>
    <phoneticPr fontId="2"/>
  </si>
  <si>
    <t>一般管理費率(補正有)</t>
    <rPh sb="0" eb="2">
      <t>イッパン</t>
    </rPh>
    <rPh sb="2" eb="5">
      <t>カンリヒ</t>
    </rPh>
    <rPh sb="5" eb="6">
      <t>リツ</t>
    </rPh>
    <rPh sb="7" eb="9">
      <t>ホセイ</t>
    </rPh>
    <rPh sb="9" eb="10">
      <t>ア</t>
    </rPh>
    <phoneticPr fontId="2"/>
  </si>
  <si>
    <t>一般管理費率(補正無)</t>
    <rPh sb="0" eb="2">
      <t>イッパン</t>
    </rPh>
    <rPh sb="2" eb="5">
      <t>カンリヒ</t>
    </rPh>
    <rPh sb="5" eb="6">
      <t>リツ</t>
    </rPh>
    <rPh sb="7" eb="9">
      <t>ホセイ</t>
    </rPh>
    <rPh sb="9" eb="10">
      <t>ナ</t>
    </rPh>
    <phoneticPr fontId="2"/>
  </si>
  <si>
    <t>共通仮設費率(新営)</t>
    <rPh sb="0" eb="2">
      <t>キョウツウ</t>
    </rPh>
    <rPh sb="2" eb="4">
      <t>カセツ</t>
    </rPh>
    <rPh sb="4" eb="6">
      <t>ヒリツ</t>
    </rPh>
    <rPh sb="7" eb="9">
      <t>シンエイ</t>
    </rPh>
    <phoneticPr fontId="2"/>
  </si>
  <si>
    <t>共通仮設費率(改修)</t>
    <rPh sb="0" eb="2">
      <t>キョウツウ</t>
    </rPh>
    <rPh sb="2" eb="4">
      <t>カセツ</t>
    </rPh>
    <rPh sb="4" eb="6">
      <t>ヒリツ</t>
    </rPh>
    <rPh sb="7" eb="9">
      <t>カイシュウ</t>
    </rPh>
    <phoneticPr fontId="2"/>
  </si>
  <si>
    <t>現場経費率(新営)</t>
    <rPh sb="0" eb="2">
      <t>ゲンバ</t>
    </rPh>
    <rPh sb="2" eb="5">
      <t>ケイヒリツ</t>
    </rPh>
    <rPh sb="6" eb="8">
      <t>シンエイ</t>
    </rPh>
    <phoneticPr fontId="2"/>
  </si>
  <si>
    <t>現場経費率(改修)</t>
    <rPh sb="0" eb="2">
      <t>ゲンバ</t>
    </rPh>
    <rPh sb="2" eb="5">
      <t>ケイヒリツ</t>
    </rPh>
    <rPh sb="6" eb="8">
      <t>カイシュウ</t>
    </rPh>
    <phoneticPr fontId="2"/>
  </si>
  <si>
    <t>回　　　　　答</t>
  </si>
  <si>
    <t>＜変更用＞</t>
    <rPh sb="1" eb="3">
      <t>ヘンコウ</t>
    </rPh>
    <rPh sb="3" eb="4">
      <t>ヨウ</t>
    </rPh>
    <phoneticPr fontId="2"/>
  </si>
  <si>
    <t>建築主体工事</t>
    <rPh sb="0" eb="2">
      <t>ケンチク</t>
    </rPh>
    <rPh sb="2" eb="4">
      <t>シュタイ</t>
    </rPh>
    <rPh sb="4" eb="6">
      <t>コウジ</t>
    </rPh>
    <phoneticPr fontId="2"/>
  </si>
  <si>
    <t>電気設備工事</t>
    <rPh sb="0" eb="2">
      <t>デンキ</t>
    </rPh>
    <rPh sb="2" eb="6">
      <t>セツビコウジ</t>
    </rPh>
    <phoneticPr fontId="2"/>
  </si>
  <si>
    <t>機械設備工事</t>
    <rPh sb="0" eb="2">
      <t>キカイ</t>
    </rPh>
    <rPh sb="2" eb="6">
      <t>セツビコウジ</t>
    </rPh>
    <phoneticPr fontId="2"/>
  </si>
  <si>
    <t>昇降機設備工事</t>
    <rPh sb="0" eb="3">
      <t>ショウコウキ</t>
    </rPh>
    <rPh sb="3" eb="7">
      <t>セツビコウジ</t>
    </rPh>
    <phoneticPr fontId="2"/>
  </si>
  <si>
    <t>全体</t>
    <rPh sb="0" eb="2">
      <t>ゼンタイ</t>
    </rPh>
    <phoneticPr fontId="2"/>
  </si>
  <si>
    <t>共通仮設費率</t>
    <rPh sb="0" eb="2">
      <t>キョウツウ</t>
    </rPh>
    <rPh sb="2" eb="4">
      <t>カセツ</t>
    </rPh>
    <rPh sb="4" eb="6">
      <t>ヒリツ</t>
    </rPh>
    <phoneticPr fontId="2"/>
  </si>
  <si>
    <t>現場経費率</t>
    <rPh sb="0" eb="2">
      <t>ゲンバ</t>
    </rPh>
    <rPh sb="2" eb="5">
      <t>ケイヒリツ</t>
    </rPh>
    <phoneticPr fontId="2"/>
  </si>
  <si>
    <t>一般管理費等率</t>
    <rPh sb="0" eb="2">
      <t>イッパン</t>
    </rPh>
    <rPh sb="2" eb="5">
      <t>カンリヒ</t>
    </rPh>
    <rPh sb="5" eb="6">
      <t>トウ</t>
    </rPh>
    <rPh sb="6" eb="7">
      <t>リツ</t>
    </rPh>
    <phoneticPr fontId="2"/>
  </si>
  <si>
    <t>共通仮設費率(新営)</t>
    <rPh sb="0" eb="2">
      <t>キョウツウ</t>
    </rPh>
    <rPh sb="2" eb="4">
      <t>カセツ</t>
    </rPh>
    <rPh sb="4" eb="6">
      <t>ヒリツ</t>
    </rPh>
    <rPh sb="7" eb="9">
      <t>シンエイ</t>
    </rPh>
    <phoneticPr fontId="2"/>
  </si>
  <si>
    <t>共通仮設費率(改修)</t>
    <rPh sb="0" eb="2">
      <t>キョウツウ</t>
    </rPh>
    <rPh sb="2" eb="4">
      <t>カセツ</t>
    </rPh>
    <rPh sb="4" eb="6">
      <t>ヒリツ</t>
    </rPh>
    <rPh sb="7" eb="9">
      <t>カイシュウ</t>
    </rPh>
    <phoneticPr fontId="2"/>
  </si>
  <si>
    <t>現場経費率(新営)</t>
    <rPh sb="0" eb="2">
      <t>ゲンバ</t>
    </rPh>
    <rPh sb="2" eb="5">
      <t>ケイヒリツ</t>
    </rPh>
    <rPh sb="6" eb="8">
      <t>シンエイ</t>
    </rPh>
    <phoneticPr fontId="2"/>
  </si>
  <si>
    <t>現場経費率(改修)</t>
    <rPh sb="0" eb="2">
      <t>ゲンバ</t>
    </rPh>
    <rPh sb="2" eb="5">
      <t>ケイヒリツ</t>
    </rPh>
    <rPh sb="6" eb="8">
      <t>カイシュウ</t>
    </rPh>
    <phoneticPr fontId="2"/>
  </si>
  <si>
    <t>一般管理費率(補正有)</t>
    <rPh sb="0" eb="2">
      <t>イッパン</t>
    </rPh>
    <rPh sb="2" eb="5">
      <t>カンリヒ</t>
    </rPh>
    <rPh sb="5" eb="6">
      <t>リツ</t>
    </rPh>
    <rPh sb="7" eb="9">
      <t>ホセイ</t>
    </rPh>
    <rPh sb="9" eb="10">
      <t>ア</t>
    </rPh>
    <phoneticPr fontId="2"/>
  </si>
  <si>
    <t>一般管理費率(補正無)</t>
    <rPh sb="0" eb="2">
      <t>イッパン</t>
    </rPh>
    <rPh sb="2" eb="5">
      <t>カンリヒ</t>
    </rPh>
    <rPh sb="5" eb="6">
      <t>リツ</t>
    </rPh>
    <rPh sb="7" eb="9">
      <t>ホセイ</t>
    </rPh>
    <rPh sb="9" eb="10">
      <t>ナ</t>
    </rPh>
    <phoneticPr fontId="2"/>
  </si>
  <si>
    <t>全体共通仮設費算出用直接工事費</t>
    <rPh sb="0" eb="2">
      <t>ゼンタイ</t>
    </rPh>
    <rPh sb="2" eb="4">
      <t>キョウツウ</t>
    </rPh>
    <rPh sb="4" eb="7">
      <t>カセツヒ</t>
    </rPh>
    <rPh sb="7" eb="9">
      <t>サンシュツ</t>
    </rPh>
    <rPh sb="9" eb="10">
      <t>ヨウ</t>
    </rPh>
    <rPh sb="10" eb="12">
      <t>チョクセツ</t>
    </rPh>
    <rPh sb="12" eb="15">
      <t>コウジヒ</t>
    </rPh>
    <phoneticPr fontId="2"/>
  </si>
  <si>
    <t>全体現場管理費算出用純工事費</t>
    <rPh sb="0" eb="2">
      <t>ゼンタイ</t>
    </rPh>
    <rPh sb="2" eb="4">
      <t>ゲンバ</t>
    </rPh>
    <rPh sb="4" eb="7">
      <t>カンリヒ</t>
    </rPh>
    <rPh sb="7" eb="9">
      <t>サンシュツ</t>
    </rPh>
    <rPh sb="9" eb="10">
      <t>ヨウ</t>
    </rPh>
    <rPh sb="10" eb="14">
      <t>ジュンコウジヒ</t>
    </rPh>
    <phoneticPr fontId="2"/>
  </si>
  <si>
    <t>全体一般管理費算出用工事原価</t>
    <rPh sb="0" eb="2">
      <t>ゼンタイ</t>
    </rPh>
    <rPh sb="2" eb="4">
      <t>イッパン</t>
    </rPh>
    <rPh sb="4" eb="7">
      <t>カンリヒ</t>
    </rPh>
    <rPh sb="7" eb="9">
      <t>サンシュツ</t>
    </rPh>
    <rPh sb="9" eb="10">
      <t>ヨウ</t>
    </rPh>
    <rPh sb="10" eb="14">
      <t>コウジゲンカ</t>
    </rPh>
    <phoneticPr fontId="2"/>
  </si>
  <si>
    <t>質　　問　　事　　項</t>
    <rPh sb="3" eb="4">
      <t>モン</t>
    </rPh>
    <phoneticPr fontId="1"/>
  </si>
  <si>
    <t>質問者（会社名）</t>
    <rPh sb="1" eb="2">
      <t>モン</t>
    </rPh>
    <rPh sb="4" eb="7">
      <t>カイシャメイ</t>
    </rPh>
    <phoneticPr fontId="1"/>
  </si>
  <si>
    <t>ＴＥＬ</t>
    <phoneticPr fontId="1"/>
  </si>
  <si>
    <t>ＦＡＸ</t>
    <phoneticPr fontId="1"/>
  </si>
  <si>
    <t>No.</t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</si>
  <si>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</si>
  <si>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</si>
  <si>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質　問　書</t>
    <rPh sb="2" eb="3">
      <t>モン</t>
    </rPh>
    <phoneticPr fontId="1"/>
  </si>
  <si>
    <t>自動販売機設置事業者募集についての質問</t>
    <phoneticPr fontId="1"/>
  </si>
  <si>
    <t>題名</t>
    <rPh sb="0" eb="1">
      <t>ダイ</t>
    </rPh>
    <rPh sb="1" eb="2">
      <t>メイ</t>
    </rPh>
    <phoneticPr fontId="1"/>
  </si>
  <si>
    <t>　　(様式6）</t>
    <rPh sb="3" eb="5">
      <t>ヨウシキ</t>
    </rPh>
    <phoneticPr fontId="1"/>
  </si>
  <si>
    <t xml:space="preserve"> 　　　年　　　月　　　日</t>
    <rPh sb="4" eb="5">
      <t>トシ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</si>
</sst>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4"/>
      <color indexed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176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8" fontId="0" fillId="0" borderId="0" xfId="0" applyNumberFormat="1"/>
    <xf numFmtId="38" fontId="0" fillId="0" borderId="0" xfId="0" applyNumberFormat="1" applyBorder="1"/>
    <xf numFmtId="0" fontId="0" fillId="0" borderId="4" xfId="0" applyBorder="1"/>
    <xf numFmtId="0" fontId="0" fillId="0" borderId="5" xfId="0" applyBorder="1"/>
    <xf numFmtId="38" fontId="0" fillId="0" borderId="3" xfId="0" applyNumberFormat="1" applyBorder="1"/>
    <xf numFmtId="38" fontId="0" fillId="0" borderId="6" xfId="0" applyNumberFormat="1" applyBorder="1"/>
    <xf numFmtId="38" fontId="0" fillId="0" borderId="2" xfId="0" applyNumberFormat="1" applyBorder="1"/>
    <xf numFmtId="0" fontId="3" fillId="0" borderId="0" xfId="0" applyFont="1"/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4" fillId="0" borderId="24" xfId="0" applyFont="1" applyBorder="1" applyAlignment="1" applyProtection="1">
      <alignment vertical="center" wrapText="1"/>
    </xf>
    <xf numFmtId="0" fontId="4" fillId="0" borderId="25" xfId="0" applyFont="1" applyBorder="1" applyAlignment="1" applyProtection="1">
      <alignment horizontal="center" vertical="center" shrinkToFit="1"/>
    </xf>
    <xf numFmtId="0" fontId="4" fillId="0" borderId="2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11" xfId="0" applyFont="1" applyBorder="1" applyAlignment="1" applyProtection="1">
      <alignment horizontal="center" vertical="center" wrapText="1" shrinkToFit="1"/>
    </xf>
    <xf numFmtId="0" fontId="4" fillId="0" borderId="12" xfId="0" applyFont="1" applyBorder="1" applyAlignment="1" applyProtection="1">
      <alignment horizontal="center" vertical="center" wrapText="1" shrinkToFit="1"/>
    </xf>
    <xf numFmtId="0" fontId="4" fillId="0" borderId="13" xfId="0" applyFont="1" applyBorder="1" applyAlignment="1" applyProtection="1">
      <alignment horizontal="center" vertical="center" wrapText="1" shrinkToFit="1"/>
    </xf>
    <xf numFmtId="0" fontId="4" fillId="0" borderId="14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32" xfId="0" applyFont="1" applyBorder="1" applyAlignment="1" applyProtection="1">
      <alignment vertical="center" wrapText="1"/>
    </xf>
    <xf numFmtId="0" fontId="4" fillId="0" borderId="33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center" vertical="center" wrapText="1" shrinkToFit="1"/>
    </xf>
    <xf numFmtId="0" fontId="4" fillId="0" borderId="27" xfId="0" applyFont="1" applyBorder="1" applyAlignment="1" applyProtection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view="pageBreakPreview" zoomScale="75" zoomScaleNormal="75" zoomScaleSheetLayoutView="75" workbookViewId="0">
      <selection activeCell="L13" sqref="L13:S16"/>
    </sheetView>
  </sheetViews>
  <sheetFormatPr defaultColWidth="5.19921875" defaultRowHeight="21.95" customHeight="1" x14ac:dyDescent="0.2"/>
  <cols>
    <col min="1" max="16384" width="5.19921875" style="15"/>
  </cols>
  <sheetData>
    <row r="1" spans="1:21" ht="30" customHeight="1" thickBot="1" x14ac:dyDescent="0.25">
      <c r="A1" s="73" t="s">
        <v>46</v>
      </c>
      <c r="B1" s="73"/>
      <c r="C1" s="73"/>
      <c r="D1" s="73"/>
      <c r="E1" s="72" t="s">
        <v>43</v>
      </c>
      <c r="F1" s="72"/>
      <c r="G1" s="72"/>
      <c r="H1" s="72"/>
      <c r="I1" s="72"/>
      <c r="J1" s="72"/>
      <c r="K1" s="72"/>
      <c r="L1" s="72"/>
      <c r="M1" s="72"/>
      <c r="N1" s="72"/>
      <c r="O1" s="72"/>
      <c r="P1" s="58" t="s">
        <v>47</v>
      </c>
      <c r="Q1" s="58"/>
      <c r="R1" s="58"/>
      <c r="S1" s="58"/>
      <c r="T1" s="14"/>
    </row>
    <row r="2" spans="1:21" ht="21.95" customHeight="1" x14ac:dyDescent="0.2">
      <c r="A2" s="19" t="s">
        <v>45</v>
      </c>
      <c r="B2" s="20"/>
      <c r="C2" s="20"/>
      <c r="D2" s="32" t="s">
        <v>44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3"/>
      <c r="T2" s="16"/>
      <c r="U2" s="16"/>
    </row>
    <row r="3" spans="1:21" ht="21.95" customHeight="1" x14ac:dyDescent="0.2">
      <c r="A3" s="21"/>
      <c r="B3" s="22"/>
      <c r="C3" s="2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16"/>
      <c r="U3" s="16"/>
    </row>
    <row r="4" spans="1:21" s="17" customFormat="1" ht="21.95" customHeight="1" x14ac:dyDescent="0.15">
      <c r="A4" s="36" t="s">
        <v>37</v>
      </c>
      <c r="B4" s="34"/>
      <c r="C4" s="34"/>
      <c r="D4" s="22"/>
      <c r="E4" s="22"/>
      <c r="F4" s="22"/>
      <c r="G4" s="22"/>
      <c r="H4" s="22"/>
      <c r="I4" s="22"/>
      <c r="J4" s="22"/>
      <c r="K4" s="22"/>
      <c r="L4" s="22" t="s">
        <v>41</v>
      </c>
      <c r="M4" s="22"/>
      <c r="N4" s="22"/>
      <c r="O4" s="22"/>
      <c r="P4" s="22"/>
      <c r="Q4" s="22"/>
      <c r="R4" s="22"/>
      <c r="S4" s="63"/>
    </row>
    <row r="5" spans="1:21" s="17" customFormat="1" ht="21.95" customHeight="1" x14ac:dyDescent="0.15">
      <c r="A5" s="36"/>
      <c r="B5" s="34"/>
      <c r="C5" s="34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3"/>
    </row>
    <row r="6" spans="1:21" s="17" customFormat="1" ht="21.95" customHeight="1" thickBot="1" x14ac:dyDescent="0.2">
      <c r="A6" s="74" t="s">
        <v>42</v>
      </c>
      <c r="B6" s="75"/>
      <c r="C6" s="76"/>
      <c r="D6" s="50" t="s">
        <v>38</v>
      </c>
      <c r="E6" s="50"/>
      <c r="F6" s="50"/>
      <c r="G6" s="50"/>
      <c r="H6" s="50"/>
      <c r="I6" s="50"/>
      <c r="J6" s="50"/>
      <c r="K6" s="50"/>
      <c r="L6" s="49" t="s">
        <v>39</v>
      </c>
      <c r="M6" s="49"/>
      <c r="N6" s="49"/>
      <c r="O6" s="49"/>
      <c r="P6" s="49"/>
      <c r="Q6" s="49"/>
      <c r="R6" s="49"/>
      <c r="S6" s="64"/>
    </row>
    <row r="7" spans="1:21" ht="21.95" customHeight="1" thickTop="1" x14ac:dyDescent="0.2">
      <c r="A7" s="51" t="s">
        <v>40</v>
      </c>
      <c r="B7" s="52"/>
      <c r="C7" s="53"/>
      <c r="D7" s="57" t="s">
        <v>36</v>
      </c>
      <c r="E7" s="58"/>
      <c r="F7" s="58"/>
      <c r="G7" s="58"/>
      <c r="H7" s="58"/>
      <c r="I7" s="58"/>
      <c r="J7" s="58"/>
      <c r="K7" s="58"/>
      <c r="L7" s="57" t="s">
        <v>17</v>
      </c>
      <c r="M7" s="58"/>
      <c r="N7" s="58"/>
      <c r="O7" s="58"/>
      <c r="P7" s="58"/>
      <c r="Q7" s="58"/>
      <c r="R7" s="58"/>
      <c r="S7" s="61"/>
      <c r="T7" s="18"/>
      <c r="U7" s="18"/>
    </row>
    <row r="8" spans="1:21" ht="21.95" customHeight="1" x14ac:dyDescent="0.2">
      <c r="A8" s="54"/>
      <c r="B8" s="55"/>
      <c r="C8" s="56"/>
      <c r="D8" s="59"/>
      <c r="E8" s="60"/>
      <c r="F8" s="60"/>
      <c r="G8" s="60"/>
      <c r="H8" s="60"/>
      <c r="I8" s="60"/>
      <c r="J8" s="60"/>
      <c r="K8" s="60"/>
      <c r="L8" s="59"/>
      <c r="M8" s="60"/>
      <c r="N8" s="60"/>
      <c r="O8" s="60"/>
      <c r="P8" s="60"/>
      <c r="Q8" s="60"/>
      <c r="R8" s="60"/>
      <c r="S8" s="62"/>
      <c r="T8" s="18"/>
      <c r="U8" s="18"/>
    </row>
    <row r="9" spans="1:21" ht="21.95" customHeight="1" x14ac:dyDescent="0.2">
      <c r="A9" s="23">
        <v>1</v>
      </c>
      <c r="B9" s="24"/>
      <c r="C9" s="25"/>
      <c r="D9" s="37"/>
      <c r="E9" s="38"/>
      <c r="F9" s="38"/>
      <c r="G9" s="38"/>
      <c r="H9" s="38"/>
      <c r="I9" s="38"/>
      <c r="J9" s="38"/>
      <c r="K9" s="39"/>
      <c r="L9" s="37"/>
      <c r="M9" s="38"/>
      <c r="N9" s="38"/>
      <c r="O9" s="38"/>
      <c r="P9" s="38"/>
      <c r="Q9" s="38"/>
      <c r="R9" s="38"/>
      <c r="S9" s="46"/>
      <c r="T9" s="16"/>
      <c r="U9" s="16"/>
    </row>
    <row r="10" spans="1:21" ht="21.95" customHeight="1" x14ac:dyDescent="0.2">
      <c r="A10" s="26"/>
      <c r="B10" s="27"/>
      <c r="C10" s="28"/>
      <c r="D10" s="40"/>
      <c r="E10" s="41"/>
      <c r="F10" s="41"/>
      <c r="G10" s="41"/>
      <c r="H10" s="41"/>
      <c r="I10" s="41"/>
      <c r="J10" s="41"/>
      <c r="K10" s="42"/>
      <c r="L10" s="40"/>
      <c r="M10" s="41"/>
      <c r="N10" s="41"/>
      <c r="O10" s="41"/>
      <c r="P10" s="41"/>
      <c r="Q10" s="41"/>
      <c r="R10" s="41"/>
      <c r="S10" s="47"/>
      <c r="T10" s="16"/>
      <c r="U10" s="16"/>
    </row>
    <row r="11" spans="1:21" ht="21.95" customHeight="1" x14ac:dyDescent="0.2">
      <c r="A11" s="26"/>
      <c r="B11" s="27"/>
      <c r="C11" s="28"/>
      <c r="D11" s="40"/>
      <c r="E11" s="41"/>
      <c r="F11" s="41"/>
      <c r="G11" s="41"/>
      <c r="H11" s="41"/>
      <c r="I11" s="41"/>
      <c r="J11" s="41"/>
      <c r="K11" s="42"/>
      <c r="L11" s="40"/>
      <c r="M11" s="41"/>
      <c r="N11" s="41"/>
      <c r="O11" s="41"/>
      <c r="P11" s="41"/>
      <c r="Q11" s="41"/>
      <c r="R11" s="41"/>
      <c r="S11" s="47"/>
      <c r="T11" s="16"/>
      <c r="U11" s="16"/>
    </row>
    <row r="12" spans="1:21" ht="21.95" customHeight="1" x14ac:dyDescent="0.2">
      <c r="A12" s="29"/>
      <c r="B12" s="30"/>
      <c r="C12" s="31"/>
      <c r="D12" s="43"/>
      <c r="E12" s="44"/>
      <c r="F12" s="44"/>
      <c r="G12" s="44"/>
      <c r="H12" s="44"/>
      <c r="I12" s="44"/>
      <c r="J12" s="44"/>
      <c r="K12" s="45"/>
      <c r="L12" s="43"/>
      <c r="M12" s="44"/>
      <c r="N12" s="44"/>
      <c r="O12" s="44"/>
      <c r="P12" s="44"/>
      <c r="Q12" s="44"/>
      <c r="R12" s="44"/>
      <c r="S12" s="48"/>
      <c r="T12" s="16"/>
      <c r="U12" s="16"/>
    </row>
    <row r="13" spans="1:21" ht="21.95" customHeight="1" x14ac:dyDescent="0.2">
      <c r="A13" s="23">
        <v>2</v>
      </c>
      <c r="B13" s="24"/>
      <c r="C13" s="25"/>
      <c r="D13" s="37"/>
      <c r="E13" s="38"/>
      <c r="F13" s="38"/>
      <c r="G13" s="38"/>
      <c r="H13" s="38"/>
      <c r="I13" s="38"/>
      <c r="J13" s="38"/>
      <c r="K13" s="39"/>
      <c r="L13" s="37"/>
      <c r="M13" s="38"/>
      <c r="N13" s="38"/>
      <c r="O13" s="38"/>
      <c r="P13" s="38"/>
      <c r="Q13" s="38"/>
      <c r="R13" s="38"/>
      <c r="S13" s="46"/>
      <c r="T13" s="16"/>
      <c r="U13" s="16"/>
    </row>
    <row r="14" spans="1:21" ht="21.95" customHeight="1" x14ac:dyDescent="0.2">
      <c r="A14" s="26"/>
      <c r="B14" s="27"/>
      <c r="C14" s="28"/>
      <c r="D14" s="40"/>
      <c r="E14" s="41"/>
      <c r="F14" s="41"/>
      <c r="G14" s="41"/>
      <c r="H14" s="41"/>
      <c r="I14" s="41"/>
      <c r="J14" s="41"/>
      <c r="K14" s="42"/>
      <c r="L14" s="40"/>
      <c r="M14" s="41"/>
      <c r="N14" s="41"/>
      <c r="O14" s="41"/>
      <c r="P14" s="41"/>
      <c r="Q14" s="41"/>
      <c r="R14" s="41"/>
      <c r="S14" s="47"/>
      <c r="T14" s="16"/>
      <c r="U14" s="16"/>
    </row>
    <row r="15" spans="1:21" ht="21.95" customHeight="1" x14ac:dyDescent="0.2">
      <c r="A15" s="26"/>
      <c r="B15" s="27"/>
      <c r="C15" s="28"/>
      <c r="D15" s="40"/>
      <c r="E15" s="41"/>
      <c r="F15" s="41"/>
      <c r="G15" s="41"/>
      <c r="H15" s="41"/>
      <c r="I15" s="41"/>
      <c r="J15" s="41"/>
      <c r="K15" s="42"/>
      <c r="L15" s="40"/>
      <c r="M15" s="41"/>
      <c r="N15" s="41"/>
      <c r="O15" s="41"/>
      <c r="P15" s="41"/>
      <c r="Q15" s="41"/>
      <c r="R15" s="41"/>
      <c r="S15" s="47"/>
      <c r="T15" s="16"/>
      <c r="U15" s="16"/>
    </row>
    <row r="16" spans="1:21" ht="21.95" customHeight="1" x14ac:dyDescent="0.2">
      <c r="A16" s="29"/>
      <c r="B16" s="30"/>
      <c r="C16" s="31"/>
      <c r="D16" s="43"/>
      <c r="E16" s="44"/>
      <c r="F16" s="44"/>
      <c r="G16" s="44"/>
      <c r="H16" s="44"/>
      <c r="I16" s="44"/>
      <c r="J16" s="44"/>
      <c r="K16" s="45"/>
      <c r="L16" s="43"/>
      <c r="M16" s="44"/>
      <c r="N16" s="44"/>
      <c r="O16" s="44"/>
      <c r="P16" s="44"/>
      <c r="Q16" s="44"/>
      <c r="R16" s="44"/>
      <c r="S16" s="48"/>
      <c r="T16" s="16"/>
      <c r="U16" s="16"/>
    </row>
    <row r="17" spans="1:21" ht="21.95" customHeight="1" x14ac:dyDescent="0.2">
      <c r="A17" s="23">
        <v>3</v>
      </c>
      <c r="B17" s="24"/>
      <c r="C17" s="25"/>
      <c r="D17" s="37"/>
      <c r="E17" s="38"/>
      <c r="F17" s="38"/>
      <c r="G17" s="38"/>
      <c r="H17" s="38"/>
      <c r="I17" s="38"/>
      <c r="J17" s="38"/>
      <c r="K17" s="39"/>
      <c r="L17" s="37"/>
      <c r="M17" s="38"/>
      <c r="N17" s="38"/>
      <c r="O17" s="38"/>
      <c r="P17" s="38"/>
      <c r="Q17" s="38"/>
      <c r="R17" s="38"/>
      <c r="S17" s="46"/>
      <c r="T17" s="16"/>
      <c r="U17" s="16"/>
    </row>
    <row r="18" spans="1:21" ht="21.95" customHeight="1" x14ac:dyDescent="0.2">
      <c r="A18" s="26"/>
      <c r="B18" s="27"/>
      <c r="C18" s="28"/>
      <c r="D18" s="40"/>
      <c r="E18" s="41"/>
      <c r="F18" s="41"/>
      <c r="G18" s="41"/>
      <c r="H18" s="41"/>
      <c r="I18" s="41"/>
      <c r="J18" s="41"/>
      <c r="K18" s="42"/>
      <c r="L18" s="40"/>
      <c r="M18" s="41"/>
      <c r="N18" s="41"/>
      <c r="O18" s="41"/>
      <c r="P18" s="41"/>
      <c r="Q18" s="41"/>
      <c r="R18" s="41"/>
      <c r="S18" s="47"/>
      <c r="T18" s="16"/>
      <c r="U18" s="16"/>
    </row>
    <row r="19" spans="1:21" ht="21.95" customHeight="1" x14ac:dyDescent="0.2">
      <c r="A19" s="26"/>
      <c r="B19" s="27"/>
      <c r="C19" s="28"/>
      <c r="D19" s="40"/>
      <c r="E19" s="41"/>
      <c r="F19" s="41"/>
      <c r="G19" s="41"/>
      <c r="H19" s="41"/>
      <c r="I19" s="41"/>
      <c r="J19" s="41"/>
      <c r="K19" s="42"/>
      <c r="L19" s="40"/>
      <c r="M19" s="41"/>
      <c r="N19" s="41"/>
      <c r="O19" s="41"/>
      <c r="P19" s="41"/>
      <c r="Q19" s="41"/>
      <c r="R19" s="41"/>
      <c r="S19" s="47"/>
      <c r="T19" s="16"/>
      <c r="U19" s="16"/>
    </row>
    <row r="20" spans="1:21" ht="21.95" customHeight="1" x14ac:dyDescent="0.2">
      <c r="A20" s="29"/>
      <c r="B20" s="30"/>
      <c r="C20" s="31"/>
      <c r="D20" s="43"/>
      <c r="E20" s="44"/>
      <c r="F20" s="44"/>
      <c r="G20" s="44"/>
      <c r="H20" s="44"/>
      <c r="I20" s="44"/>
      <c r="J20" s="44"/>
      <c r="K20" s="45"/>
      <c r="L20" s="43"/>
      <c r="M20" s="44"/>
      <c r="N20" s="44"/>
      <c r="O20" s="44"/>
      <c r="P20" s="44"/>
      <c r="Q20" s="44"/>
      <c r="R20" s="44"/>
      <c r="S20" s="48"/>
      <c r="T20" s="16"/>
      <c r="U20" s="16"/>
    </row>
    <row r="21" spans="1:21" ht="21.95" customHeight="1" x14ac:dyDescent="0.2">
      <c r="A21" s="23">
        <v>4</v>
      </c>
      <c r="B21" s="24"/>
      <c r="C21" s="25"/>
      <c r="D21" s="37"/>
      <c r="E21" s="38"/>
      <c r="F21" s="38"/>
      <c r="G21" s="38"/>
      <c r="H21" s="38"/>
      <c r="I21" s="38"/>
      <c r="J21" s="38"/>
      <c r="K21" s="39"/>
      <c r="L21" s="37"/>
      <c r="M21" s="38"/>
      <c r="N21" s="38"/>
      <c r="O21" s="38"/>
      <c r="P21" s="38"/>
      <c r="Q21" s="38"/>
      <c r="R21" s="38"/>
      <c r="S21" s="46"/>
      <c r="T21" s="16"/>
      <c r="U21" s="16"/>
    </row>
    <row r="22" spans="1:21" ht="21.95" customHeight="1" x14ac:dyDescent="0.2">
      <c r="A22" s="26"/>
      <c r="B22" s="27"/>
      <c r="C22" s="28"/>
      <c r="D22" s="40"/>
      <c r="E22" s="41"/>
      <c r="F22" s="41"/>
      <c r="G22" s="41"/>
      <c r="H22" s="41"/>
      <c r="I22" s="41"/>
      <c r="J22" s="41"/>
      <c r="K22" s="42"/>
      <c r="L22" s="40"/>
      <c r="M22" s="41"/>
      <c r="N22" s="41"/>
      <c r="O22" s="41"/>
      <c r="P22" s="41"/>
      <c r="Q22" s="41"/>
      <c r="R22" s="41"/>
      <c r="S22" s="47"/>
      <c r="T22" s="16"/>
      <c r="U22" s="16"/>
    </row>
    <row r="23" spans="1:21" ht="21.95" customHeight="1" x14ac:dyDescent="0.2">
      <c r="A23" s="26"/>
      <c r="B23" s="27"/>
      <c r="C23" s="28"/>
      <c r="D23" s="40"/>
      <c r="E23" s="41"/>
      <c r="F23" s="41"/>
      <c r="G23" s="41"/>
      <c r="H23" s="41"/>
      <c r="I23" s="41"/>
      <c r="J23" s="41"/>
      <c r="K23" s="42"/>
      <c r="L23" s="40"/>
      <c r="M23" s="41"/>
      <c r="N23" s="41"/>
      <c r="O23" s="41"/>
      <c r="P23" s="41"/>
      <c r="Q23" s="41"/>
      <c r="R23" s="41"/>
      <c r="S23" s="47"/>
      <c r="T23" s="16"/>
      <c r="U23" s="16"/>
    </row>
    <row r="24" spans="1:21" ht="21.95" customHeight="1" thickBot="1" x14ac:dyDescent="0.25">
      <c r="A24" s="65"/>
      <c r="B24" s="66"/>
      <c r="C24" s="67"/>
      <c r="D24" s="68"/>
      <c r="E24" s="69"/>
      <c r="F24" s="69"/>
      <c r="G24" s="69"/>
      <c r="H24" s="69"/>
      <c r="I24" s="69"/>
      <c r="J24" s="69"/>
      <c r="K24" s="70"/>
      <c r="L24" s="68"/>
      <c r="M24" s="69"/>
      <c r="N24" s="69"/>
      <c r="O24" s="69"/>
      <c r="P24" s="69"/>
      <c r="Q24" s="69"/>
      <c r="R24" s="69"/>
      <c r="S24" s="71"/>
      <c r="T24" s="16"/>
      <c r="U24" s="16"/>
    </row>
  </sheetData>
  <mergeCells count="29">
    <mergeCell ref="P1:S1"/>
    <mergeCell ref="L4:M5"/>
    <mergeCell ref="N4:S5"/>
    <mergeCell ref="N6:S6"/>
    <mergeCell ref="A21:C24"/>
    <mergeCell ref="D21:K24"/>
    <mergeCell ref="L21:S24"/>
    <mergeCell ref="D17:K20"/>
    <mergeCell ref="L17:S20"/>
    <mergeCell ref="A9:C12"/>
    <mergeCell ref="A13:C16"/>
    <mergeCell ref="E1:O1"/>
    <mergeCell ref="A1:D1"/>
    <mergeCell ref="D4:K5"/>
    <mergeCell ref="A6:C6"/>
    <mergeCell ref="D6:E6"/>
    <mergeCell ref="A2:C3"/>
    <mergeCell ref="A17:C20"/>
    <mergeCell ref="D2:S3"/>
    <mergeCell ref="A4:C5"/>
    <mergeCell ref="D9:K12"/>
    <mergeCell ref="L9:S12"/>
    <mergeCell ref="D13:K16"/>
    <mergeCell ref="L13:S16"/>
    <mergeCell ref="L6:M6"/>
    <mergeCell ref="F6:K6"/>
    <mergeCell ref="A7:C8"/>
    <mergeCell ref="D7:K8"/>
    <mergeCell ref="L7:S8"/>
  </mergeCells>
  <phoneticPr fontId="1"/>
  <printOptions horizontalCentered="1"/>
  <pageMargins left="0.78740157480314965" right="0.78740157480314965" top="0.78740157480314965" bottom="0.78740157480314965" header="0" footer="0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75" zoomScaleNormal="75" workbookViewId="0"/>
  </sheetViews>
  <sheetFormatPr defaultRowHeight="17.25" x14ac:dyDescent="0.2"/>
  <cols>
    <col min="1" max="1" width="20.69921875" customWidth="1"/>
    <col min="3" max="3" width="8.796875" style="2"/>
  </cols>
  <sheetData>
    <row r="1" spans="1:8" x14ac:dyDescent="0.2">
      <c r="B1" t="s">
        <v>0</v>
      </c>
      <c r="D1" t="s">
        <v>1</v>
      </c>
      <c r="F1" t="s">
        <v>5</v>
      </c>
      <c r="H1" t="s">
        <v>6</v>
      </c>
    </row>
    <row r="3" spans="1:8" ht="18" thickBot="1" x14ac:dyDescent="0.25">
      <c r="B3" t="s">
        <v>4</v>
      </c>
      <c r="D3" t="s">
        <v>4</v>
      </c>
      <c r="F3" t="s">
        <v>4</v>
      </c>
      <c r="H3" t="s">
        <v>4</v>
      </c>
    </row>
    <row r="4" spans="1:8" ht="18" thickBot="1" x14ac:dyDescent="0.25">
      <c r="A4" t="s">
        <v>2</v>
      </c>
      <c r="B4" s="4" t="e">
        <f>IF(#REF!=1,B9,IF(#REF!=2,B10,""))</f>
        <v>#REF!</v>
      </c>
      <c r="D4" s="4" t="e">
        <f>IF(#REF!=1,D9,IF(#REF!=2,D10,""))</f>
        <v>#REF!</v>
      </c>
      <c r="F4" s="4" t="e">
        <f>IF(#REF!=1,F9,IF(#REF!=2,F10,""))</f>
        <v>#REF!</v>
      </c>
      <c r="H4" s="5" t="e">
        <f>ROUND(IF(A19&lt;=10000000,3.08,IF(A19&gt;500000000,2.07,7.89*(A19/1000)^-0.1021)),2)</f>
        <v>#REF!</v>
      </c>
    </row>
    <row r="5" spans="1:8" ht="18" thickBot="1" x14ac:dyDescent="0.25">
      <c r="A5" t="s">
        <v>3</v>
      </c>
      <c r="B5" s="9" t="e">
        <f>IF(#REF!=1,B12,IF(#REF!=2,B13,""))</f>
        <v>#REF!</v>
      </c>
      <c r="D5" s="4" t="e">
        <f>IF(#REF!=1,D12,IF(#REF!=2,D13,""))</f>
        <v>#REF!</v>
      </c>
      <c r="F5" s="4" t="e">
        <f>IF(#REF!=1,F12,IF(#REF!=2,F13,""))</f>
        <v>#REF!</v>
      </c>
      <c r="H5" s="4" t="e">
        <f>ROUND(IF(A20&lt;=10000000,3.98,IF(A20&gt;500000000,2.26,15.1*(A20/1000)^-0.1449)),2)</f>
        <v>#REF!</v>
      </c>
    </row>
    <row r="6" spans="1:8" ht="18" thickBot="1" x14ac:dyDescent="0.25">
      <c r="A6" t="s">
        <v>7</v>
      </c>
      <c r="B6" s="4" t="e">
        <f>IF(#REF!=1,B15,IF(#REF!=2,B16,""))</f>
        <v>#REF!</v>
      </c>
      <c r="D6" s="4" t="e">
        <f>IF(#REF!=1,D15,IF(#REF!=2,D16,""))</f>
        <v>#REF!</v>
      </c>
      <c r="F6" s="4" t="e">
        <f>IF(#REF!=1,F15,IF(#REF!=2,F16,""))</f>
        <v>#REF!</v>
      </c>
      <c r="H6" s="4" t="e">
        <f>F6</f>
        <v>#REF!</v>
      </c>
    </row>
    <row r="7" spans="1:8" x14ac:dyDescent="0.2">
      <c r="B7" s="1"/>
    </row>
    <row r="9" spans="1:8" x14ac:dyDescent="0.2">
      <c r="A9" t="s">
        <v>13</v>
      </c>
      <c r="B9" s="3" t="e">
        <f>ROUND(IF(A19&lt;=10000000,4.14,IF(A19&gt;5000000000,3.73,4.83*(A19/1000)^-0.0168)),2)</f>
        <v>#REF!</v>
      </c>
      <c r="D9" s="3" t="e">
        <f>ROUND(IF(A19&lt;=3000000,4.03,IF(A19&gt;3000000000,3.34,5.02*(A19/1000)^-0.0273)),2)</f>
        <v>#REF!</v>
      </c>
      <c r="F9" s="3" t="e">
        <f>ROUND(IF(A19&lt;=3000000,3.99,IF(A19&gt;3000000000,3.58,4.53*(A19/1000)^-0.0158)),2)</f>
        <v>#REF!</v>
      </c>
      <c r="H9" s="1"/>
    </row>
    <row r="10" spans="1:8" x14ac:dyDescent="0.2">
      <c r="A10" t="s">
        <v>14</v>
      </c>
      <c r="B10" s="3">
        <v>3.46</v>
      </c>
      <c r="D10" s="3" t="e">
        <f>ROUND(IF(A19&lt;=3000000,3.88,IF(A19&gt;300000000,2.03,11.93*(A19/1000)^-0.1404)),2)</f>
        <v>#REF!</v>
      </c>
      <c r="F10" s="3" t="e">
        <f>ROUND(IF(A19&lt;=3000000,3.67,IF(A19&gt;300000000,2.67,6.39*(A19/1000)^-0.0691)),2)</f>
        <v>#REF!</v>
      </c>
    </row>
    <row r="11" spans="1:8" x14ac:dyDescent="0.2">
      <c r="B11" s="1"/>
      <c r="D11" s="1"/>
      <c r="F11" s="1"/>
      <c r="H11" s="1"/>
    </row>
    <row r="12" spans="1:8" x14ac:dyDescent="0.2">
      <c r="A12" t="s">
        <v>15</v>
      </c>
      <c r="B12" s="3" t="e">
        <f>ROUND(IF(A20&lt;=10000000,10.65,IF(A20&gt;5000000000,7.15,19.2*(A20/1000)^-0.064)),2)</f>
        <v>#REF!</v>
      </c>
      <c r="D12" s="3" t="e">
        <f>ROUND(IF(A20&lt;=3000000,21.24,IF(A20&gt;3000000000,7.81,67.75*(A20/1000)^-0.1449)),2)</f>
        <v>#REF!</v>
      </c>
      <c r="F12" s="3" t="e">
        <f>ROUND(IF(A20&lt;=3000000,17.98,IF(A20&gt;3000000000,6.59,57.59*(A20/1000)^-0.1454)),2)</f>
        <v>#REF!</v>
      </c>
      <c r="H12" s="1"/>
    </row>
    <row r="13" spans="1:8" x14ac:dyDescent="0.2">
      <c r="A13" t="s">
        <v>16</v>
      </c>
      <c r="B13" s="3" t="e">
        <f>ROUND(IF(A20&lt;=3000000,15.94,IF(A20&gt;500000000,6.39,66.54*(A20/1000)^-0.1785)),2)</f>
        <v>#REF!</v>
      </c>
      <c r="D13" s="3" t="e">
        <f>ROUND(IF(A20&lt;=3000000,20.37,IF(A20&gt;300000000,7.42,117.91*(A20/1000)^-0.2193)),2)</f>
        <v>#REF!</v>
      </c>
      <c r="F13" s="3" t="e">
        <f>ROUND(IF(A20&lt;=3000000,18.34,IF(A20&gt;300000000,6.04,126.63*(A20/1000)^-0.2413)),2)</f>
        <v>#REF!</v>
      </c>
    </row>
    <row r="14" spans="1:8" x14ac:dyDescent="0.2">
      <c r="B14" s="1"/>
      <c r="D14" s="1"/>
      <c r="F14" s="1"/>
    </row>
    <row r="15" spans="1:8" x14ac:dyDescent="0.2">
      <c r="A15" t="s">
        <v>11</v>
      </c>
      <c r="B15" s="8" t="e">
        <f>ROUND(IF(A21&lt;=5000000,11.26,IF(A21&gt;3000000000,8.41,15.065-1.028*LOG(A21/1000)))+0.04,2)</f>
        <v>#REF!</v>
      </c>
      <c r="D15" s="8" t="e">
        <f>ROUND(IF(A21&lt;=3000000,11.8,IF(A21&gt;2000000000,7.35,17.286-1.577*LOG(A21/1000)))+0.04,2)</f>
        <v>#REF!</v>
      </c>
      <c r="F15" s="3" t="e">
        <f>ROUND(IF(A21&lt;=3000000,11.2,IF(A21&gt;2000000000,7.52,15.741-1.305*LOG(A21/1000)))+0.04,2)</f>
        <v>#REF!</v>
      </c>
      <c r="H15" s="1"/>
    </row>
    <row r="16" spans="1:8" ht="18" customHeight="1" x14ac:dyDescent="0.2">
      <c r="A16" t="s">
        <v>12</v>
      </c>
      <c r="B16" s="8" t="e">
        <f>ROUND(IF(A21&lt;=5000000,11.26,IF(A21&gt;3000000000,8.41,15.065-1.028*LOG(A21/1000))),2)</f>
        <v>#REF!</v>
      </c>
      <c r="D16" s="8" t="e">
        <f>ROUND(IF(A21&lt;=3000000,11.8,IF(A21&gt;2000000000,7.35,17.286-1.577*LOG(A21/1000))),2)</f>
        <v>#REF!</v>
      </c>
      <c r="F16" s="3" t="e">
        <f>ROUND(IF(A21&lt;=3000000,11.2,IF(A21&gt;2000000000,7.52,15.741-1.305*LOG(A21/1000))),2)</f>
        <v>#REF!</v>
      </c>
      <c r="H16" s="1"/>
    </row>
    <row r="17" spans="1:2" x14ac:dyDescent="0.2">
      <c r="A17" s="6"/>
    </row>
    <row r="18" spans="1:2" ht="18" thickBot="1" x14ac:dyDescent="0.25"/>
    <row r="19" spans="1:2" ht="18" thickBot="1" x14ac:dyDescent="0.25">
      <c r="A19" s="10" t="e">
        <f>#REF!</f>
        <v>#REF!</v>
      </c>
      <c r="B19" t="s">
        <v>8</v>
      </c>
    </row>
    <row r="20" spans="1:2" ht="18" thickBot="1" x14ac:dyDescent="0.25">
      <c r="A20" s="12" t="e">
        <f>SUM(#REF!,#REF!)</f>
        <v>#REF!</v>
      </c>
      <c r="B20" t="s">
        <v>9</v>
      </c>
    </row>
    <row r="21" spans="1:2" ht="18" thickBot="1" x14ac:dyDescent="0.25">
      <c r="A21" s="11" t="e">
        <f>#REF!</f>
        <v>#REF!</v>
      </c>
      <c r="B21" t="s">
        <v>10</v>
      </c>
    </row>
    <row r="22" spans="1:2" x14ac:dyDescent="0.2">
      <c r="A22" s="7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scale="78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75" zoomScaleNormal="75" workbookViewId="0">
      <selection activeCell="B4" sqref="B4"/>
    </sheetView>
  </sheetViews>
  <sheetFormatPr defaultRowHeight="17.25" x14ac:dyDescent="0.2"/>
  <cols>
    <col min="1" max="1" width="20.69921875" customWidth="1"/>
    <col min="3" max="3" width="8.796875" style="2"/>
  </cols>
  <sheetData>
    <row r="1" spans="1:8" x14ac:dyDescent="0.2">
      <c r="A1" s="13" t="s">
        <v>18</v>
      </c>
      <c r="B1" t="s">
        <v>19</v>
      </c>
      <c r="D1" t="s">
        <v>20</v>
      </c>
      <c r="F1" t="s">
        <v>21</v>
      </c>
      <c r="H1" t="s">
        <v>22</v>
      </c>
    </row>
    <row r="3" spans="1:8" ht="18" thickBot="1" x14ac:dyDescent="0.25">
      <c r="B3" t="s">
        <v>23</v>
      </c>
      <c r="D3" t="s">
        <v>23</v>
      </c>
      <c r="F3" t="s">
        <v>23</v>
      </c>
      <c r="H3" t="s">
        <v>23</v>
      </c>
    </row>
    <row r="4" spans="1:8" ht="18" thickBot="1" x14ac:dyDescent="0.25">
      <c r="A4" t="s">
        <v>24</v>
      </c>
      <c r="B4" s="4" t="e">
        <f>IF(#REF!=1,B9,IF(#REF!=2,B10,""))</f>
        <v>#REF!</v>
      </c>
      <c r="D4" s="4" t="e">
        <f>IF(#REF!=1,D9,IF(#REF!=2,D10,""))</f>
        <v>#REF!</v>
      </c>
      <c r="F4" s="4" t="e">
        <f>IF(#REF!=1,F9,IF(#REF!=2,F10,""))</f>
        <v>#REF!</v>
      </c>
      <c r="H4" s="5" t="e">
        <f>ROUND(IF(A19&lt;=10000000,3.08,IF(A19&gt;500000000,2.07,7.89*(A19/1000)^-0.1021)),2)</f>
        <v>#REF!</v>
      </c>
    </row>
    <row r="5" spans="1:8" ht="18" thickBot="1" x14ac:dyDescent="0.25">
      <c r="A5" t="s">
        <v>25</v>
      </c>
      <c r="B5" s="9" t="e">
        <f>IF(#REF!=1,B12,IF(#REF!=2,B13,""))</f>
        <v>#REF!</v>
      </c>
      <c r="D5" s="4" t="e">
        <f>IF(#REF!=1,D12,IF(#REF!=2,D13,""))</f>
        <v>#REF!</v>
      </c>
      <c r="F5" s="4" t="e">
        <f>IF(#REF!=1,F12,IF(#REF!=2,F13,""))</f>
        <v>#REF!</v>
      </c>
      <c r="H5" s="4" t="e">
        <f>ROUND(IF(A20&lt;=10000000,3.98,IF(A20&gt;500000000,2.26,15.1*(A20/1000)^-0.1449)),2)</f>
        <v>#REF!</v>
      </c>
    </row>
    <row r="6" spans="1:8" ht="18" thickBot="1" x14ac:dyDescent="0.25">
      <c r="A6" t="s">
        <v>26</v>
      </c>
      <c r="B6" s="4" t="e">
        <f>IF(#REF!=1,B15,IF(#REF!=2,B16,""))</f>
        <v>#REF!</v>
      </c>
      <c r="D6" s="4" t="e">
        <f>IF(#REF!=1,D15,IF(#REF!=2,D16,""))</f>
        <v>#REF!</v>
      </c>
      <c r="F6" s="4" t="e">
        <f>IF(#REF!=1,F15,IF(#REF!=2,F16,""))</f>
        <v>#REF!</v>
      </c>
      <c r="H6" s="4" t="e">
        <f>F6</f>
        <v>#REF!</v>
      </c>
    </row>
    <row r="7" spans="1:8" x14ac:dyDescent="0.2">
      <c r="B7" s="1"/>
    </row>
    <row r="9" spans="1:8" x14ac:dyDescent="0.2">
      <c r="A9" t="s">
        <v>27</v>
      </c>
      <c r="B9" s="3" t="e">
        <f>ROUND(IF(A19&lt;=10000000,4.14,IF(A19&gt;5000000000,3.73,4.83*(A19/1000)^-0.0168)),2)</f>
        <v>#REF!</v>
      </c>
      <c r="D9" s="3" t="e">
        <f>ROUND(IF(A19&lt;=3000000,4.03,IF(A19&gt;3000000000,3.34,5.02*(A19/1000)^-0.0273)),2)</f>
        <v>#REF!</v>
      </c>
      <c r="F9" s="3" t="e">
        <f>ROUND(IF(A19&lt;=3000000,3.99,IF(A19&gt;3000000000,3.58,4.53*(A19/1000)^-0.0158)),2)</f>
        <v>#REF!</v>
      </c>
      <c r="H9" s="1"/>
    </row>
    <row r="10" spans="1:8" x14ac:dyDescent="0.2">
      <c r="A10" t="s">
        <v>28</v>
      </c>
      <c r="B10" s="3">
        <v>3.46</v>
      </c>
      <c r="D10" s="3" t="e">
        <f>ROUND(IF(A19&lt;=3000000,3.88,IF(A19&gt;300000000,2.03,11.93*(A19/1000)^-0.1404)),2)</f>
        <v>#REF!</v>
      </c>
      <c r="F10" s="3" t="e">
        <f>ROUND(IF(A19&lt;=3000000,3.67,IF(A19&gt;300000000,2.67,6.39*(A19/1000)^-0.0691)),2)</f>
        <v>#REF!</v>
      </c>
    </row>
    <row r="11" spans="1:8" x14ac:dyDescent="0.2">
      <c r="B11" s="1"/>
      <c r="D11" s="1"/>
      <c r="F11" s="1"/>
      <c r="H11" s="1"/>
    </row>
    <row r="12" spans="1:8" x14ac:dyDescent="0.2">
      <c r="A12" t="s">
        <v>29</v>
      </c>
      <c r="B12" s="3" t="e">
        <f>ROUND(IF(A20&lt;=10000000,10.65,IF(A20&gt;5000000000,7.15,19.2*(A20/1000)^-0.064)),2)</f>
        <v>#REF!</v>
      </c>
      <c r="D12" s="3" t="e">
        <f>ROUND(IF(A20&lt;=3000000,21.24,IF(A20&gt;3000000000,7.81,67.75*(A20/1000)^-0.1449)),2)</f>
        <v>#REF!</v>
      </c>
      <c r="F12" s="3" t="e">
        <f>ROUND(IF(A20&lt;=3000000,17.98,IF(A20&gt;3000000000,6.59,57.59*(A20/1000)^-0.1454)),2)</f>
        <v>#REF!</v>
      </c>
      <c r="H12" s="1"/>
    </row>
    <row r="13" spans="1:8" x14ac:dyDescent="0.2">
      <c r="A13" t="s">
        <v>30</v>
      </c>
      <c r="B13" s="3" t="e">
        <f>ROUND(IF(A20&lt;=3000000,15.94,IF(A20&gt;500000000,6.39,66.54*(A20/1000)^-0.1785)),2)</f>
        <v>#REF!</v>
      </c>
      <c r="D13" s="3" t="e">
        <f>ROUND(IF(A20&lt;=3000000,20.37,IF(A20&gt;300000000,7.42,117.91*(A20/1000)^-0.2193)),2)</f>
        <v>#REF!</v>
      </c>
      <c r="F13" s="3" t="e">
        <f>ROUND(IF(A20&lt;=3000000,18.34,IF(A20&gt;300000000,6.04,126.63*(A20/1000)^-0.2413)),2)</f>
        <v>#REF!</v>
      </c>
    </row>
    <row r="14" spans="1:8" x14ac:dyDescent="0.2">
      <c r="B14" s="1"/>
      <c r="D14" s="1"/>
      <c r="F14" s="1"/>
    </row>
    <row r="15" spans="1:8" x14ac:dyDescent="0.2">
      <c r="A15" t="s">
        <v>31</v>
      </c>
      <c r="B15" s="3" t="e">
        <f>ROUND(IF(A21&lt;=5000000,11.26,IF(A21&gt;3000000000,8.41,15.065-1.028*LOG(A21/1000)))+0.04,2)</f>
        <v>#REF!</v>
      </c>
      <c r="D15" s="3" t="e">
        <f>ROUND(IF(A21&lt;=3000000,11.8,IF(A21&gt;2000000000,7.35,17.286-1.577*LOG(A21/1000)))+0.04,2)</f>
        <v>#REF!</v>
      </c>
      <c r="F15" s="3" t="e">
        <f>ROUND(IF(A21&lt;=3000000,11.2,IF(A21&gt;2000000000,7.52,15.741-1.305*LOG(A21/1000)))+0.04,2)</f>
        <v>#REF!</v>
      </c>
      <c r="H15" s="1"/>
    </row>
    <row r="16" spans="1:8" ht="18" customHeight="1" x14ac:dyDescent="0.2">
      <c r="A16" t="s">
        <v>32</v>
      </c>
      <c r="B16" s="3" t="e">
        <f>ROUND(IF(A21&lt;=5000000,11.26,IF(A21&gt;3000000000,8.41,15.065-1.028*LOG(A21/1000))),2)</f>
        <v>#REF!</v>
      </c>
      <c r="D16" s="3" t="e">
        <f>ROUND(IF(A21&lt;=3000000,11.8,IF(A21&gt;2000000000,7.35,17.286-1.577*LOG(A21/1000))),2)</f>
        <v>#REF!</v>
      </c>
      <c r="F16" s="3" t="e">
        <f>ROUND(IF(A21&lt;=3000000,11.2,IF(A21&gt;2000000000,7.52,15.741-1.305*LOG(A21/1000))),2)</f>
        <v>#REF!</v>
      </c>
      <c r="H16" s="1"/>
    </row>
    <row r="17" spans="1:2" x14ac:dyDescent="0.2">
      <c r="A17" s="6"/>
    </row>
    <row r="18" spans="1:2" ht="18" thickBot="1" x14ac:dyDescent="0.25"/>
    <row r="19" spans="1:2" ht="18" thickBot="1" x14ac:dyDescent="0.25">
      <c r="A19" s="10" t="e">
        <f>#REF!</f>
        <v>#REF!</v>
      </c>
      <c r="B19" t="s">
        <v>33</v>
      </c>
    </row>
    <row r="20" spans="1:2" ht="18" thickBot="1" x14ac:dyDescent="0.25">
      <c r="A20" s="12" t="e">
        <f>SUM(#REF!,#REF!)</f>
        <v>#REF!</v>
      </c>
      <c r="B20" t="s">
        <v>34</v>
      </c>
    </row>
    <row r="21" spans="1:2" ht="18" thickBot="1" x14ac:dyDescent="0.25">
      <c r="A21" s="11" t="e">
        <f>#REF!</f>
        <v>#REF!</v>
      </c>
      <c r="B21" t="s">
        <v>35</v>
      </c>
    </row>
    <row r="22" spans="1:2" x14ac:dyDescent="0.2">
      <c r="A22" s="7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scale="7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質問回答書</vt:lpstr>
      <vt:lpstr>経費</vt:lpstr>
      <vt:lpstr>経費(変更)</vt:lpstr>
      <vt:lpstr>質問回答書!Print_Area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景観建築課</dc:creator>
  <cp:lastModifiedBy> </cp:lastModifiedBy>
  <cp:lastPrinted>2021-02-02T07:53:40Z</cp:lastPrinted>
  <dcterms:created xsi:type="dcterms:W3CDTF">1999-04-28T06:45:31Z</dcterms:created>
  <dcterms:modified xsi:type="dcterms:W3CDTF">2021-02-02T07:53:45Z</dcterms:modified>
</cp:coreProperties>
</file>